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gmcawood-my.sharepoint.com/personal/jlucas_gmcnetwork_com/Documents/Desktop/"/>
    </mc:Choice>
  </mc:AlternateContent>
  <xr:revisionPtr revIDLastSave="94" documentId="8_{34BC2744-0A85-44CE-AEA9-DF7556A3FD4C}" xr6:coauthVersionLast="47" xr6:coauthVersionMax="47" xr10:uidLastSave="{EE99C478-3A05-492A-972A-C8BA22CD515F}"/>
  <bookViews>
    <workbookView xWindow="2010" yWindow="1530" windowWidth="16890" windowHeight="13815" tabRatio="500" xr2:uid="{00000000-000D-0000-FFFF-FFFF00000000}"/>
  </bookViews>
  <sheets>
    <sheet name="NAMS Budget" sheetId="7" r:id="rId1"/>
  </sheets>
  <definedNames>
    <definedName name="_xlnm.Print_Area" localSheetId="0">'NAMS Budget'!$A$1:$H$48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7" l="1"/>
  <c r="G13" i="7"/>
  <c r="G14" i="7"/>
  <c r="F13" i="7" l="1"/>
  <c r="F14" i="7" s="1"/>
  <c r="G34" i="7"/>
  <c r="F34" i="7"/>
  <c r="E42" i="7"/>
  <c r="D42" i="7"/>
  <c r="C42" i="7"/>
  <c r="E34" i="7"/>
  <c r="D34" i="7"/>
  <c r="C34" i="7"/>
  <c r="E26" i="7"/>
  <c r="D26" i="7"/>
  <c r="C26" i="7"/>
  <c r="E24" i="7"/>
  <c r="D24" i="7"/>
  <c r="C24" i="7"/>
  <c r="C14" i="7"/>
  <c r="C16" i="7" s="1"/>
  <c r="E13" i="7"/>
  <c r="E14" i="7" s="1"/>
  <c r="E16" i="7" s="1"/>
  <c r="D13" i="7"/>
  <c r="D14" i="7" s="1"/>
  <c r="D16" i="7" s="1"/>
  <c r="G16" i="7" l="1"/>
  <c r="G21" i="7" s="1"/>
  <c r="F16" i="7"/>
  <c r="C44" i="7"/>
  <c r="D44" i="7"/>
  <c r="E44" i="7"/>
  <c r="F45" i="7" l="1"/>
  <c r="F21" i="7"/>
  <c r="G40" i="7"/>
  <c r="G39" i="7"/>
  <c r="G24" i="7"/>
  <c r="F39" i="7"/>
  <c r="F40" i="7"/>
  <c r="F24" i="7"/>
  <c r="F26" i="7" l="1"/>
  <c r="F42" i="7"/>
  <c r="G26" i="7"/>
  <c r="G42" i="7"/>
  <c r="F44" i="7" l="1"/>
  <c r="F46" i="7" s="1"/>
  <c r="F47" i="7" s="1"/>
  <c r="F48" i="7" s="1"/>
  <c r="G46" i="7"/>
  <c r="G48" i="7" s="1"/>
</calcChain>
</file>

<file path=xl/sharedStrings.xml><?xml version="1.0" encoding="utf-8"?>
<sst xmlns="http://schemas.openxmlformats.org/spreadsheetml/2006/main" count="42" uniqueCount="39">
  <si>
    <t>HARD / CONSTRUCTION COSTS</t>
  </si>
  <si>
    <t>Conceptual Estimate</t>
  </si>
  <si>
    <t>Construction Sub-Total</t>
  </si>
  <si>
    <t>TOTAL HARD / CONSTRUCTION COSTS</t>
  </si>
  <si>
    <t>ESTIMATED SOFT COSTS TOTAL</t>
  </si>
  <si>
    <t>Conceptual Estimate R1</t>
  </si>
  <si>
    <t>Conceptual Estimate R2</t>
  </si>
  <si>
    <t>AIKEN COUNTY PUBLIC SCHOOLS</t>
  </si>
  <si>
    <t>Design Team Reimbursables (mileage, travel, printing, etc)</t>
  </si>
  <si>
    <t xml:space="preserve">Phase 1 Environmental Site Assessment </t>
  </si>
  <si>
    <t>Moving Expenses</t>
  </si>
  <si>
    <t>Total</t>
  </si>
  <si>
    <t>Building Construction</t>
  </si>
  <si>
    <t>SOFT COSTS EQUIPMENT</t>
  </si>
  <si>
    <t>PROFESSIONAL FEES</t>
  </si>
  <si>
    <t>SURVEY AND TESTING FEES</t>
  </si>
  <si>
    <t>SUB-TOTAL</t>
  </si>
  <si>
    <t>PROFESSIONAL FEES TOTAL</t>
  </si>
  <si>
    <t>SCHEMATIC DESIGN</t>
  </si>
  <si>
    <r>
      <t xml:space="preserve">Testing and Special Inspections                                                                   </t>
    </r>
    <r>
      <rPr>
        <b/>
        <sz val="12"/>
        <color theme="1"/>
        <rFont val="Calibri"/>
        <family val="2"/>
        <scheme val="minor"/>
      </rPr>
      <t>1% of Construction</t>
    </r>
  </si>
  <si>
    <r>
      <t xml:space="preserve">Impact and Tap Fees
</t>
    </r>
    <r>
      <rPr>
        <b/>
        <sz val="12"/>
        <color theme="1"/>
        <rFont val="Calibri"/>
        <family val="2"/>
        <scheme val="minor"/>
      </rPr>
      <t>0.5% of Construction</t>
    </r>
  </si>
  <si>
    <t>Furniture Isolated</t>
  </si>
  <si>
    <r>
      <t xml:space="preserve">IT / Security  (TV's, Smartboards, Computers, Security) 
</t>
    </r>
    <r>
      <rPr>
        <b/>
        <sz val="12"/>
        <color theme="1"/>
        <rFont val="Calibri"/>
        <family val="2"/>
        <scheme val="minor"/>
      </rPr>
      <t>3% of Construction</t>
    </r>
  </si>
  <si>
    <t xml:space="preserve">     GC Bonds &amp; Fees</t>
  </si>
  <si>
    <t>Playgound</t>
  </si>
  <si>
    <t xml:space="preserve">     FFE - Playground                                                           
</t>
  </si>
  <si>
    <t xml:space="preserve">FFE - Furniture and Equipment (approx. 7%)                                                            
</t>
  </si>
  <si>
    <t xml:space="preserve">     IT / Security  (Data Wiring, Access Controls, BDA, Security) </t>
  </si>
  <si>
    <t xml:space="preserve">     FFE - Equipment                                                               
</t>
  </si>
  <si>
    <t>06.14.23</t>
  </si>
  <si>
    <t xml:space="preserve">NAMS TOTAL PROJECT BUDGET WORKSHEET </t>
  </si>
  <si>
    <t xml:space="preserve">     Contingency (5%)</t>
  </si>
  <si>
    <r>
      <t xml:space="preserve">A/E Basic Services Professional Fees                                                 </t>
    </r>
    <r>
      <rPr>
        <b/>
        <sz val="12"/>
        <color theme="1"/>
        <rFont val="Calibri"/>
        <family val="2"/>
        <scheme val="minor"/>
      </rPr>
      <t>6% of Construction</t>
    </r>
  </si>
  <si>
    <t>A/E Add Services (Landscape,Roof Consultant, Furniture Design and Procurement, Geotechnical, Survey)</t>
  </si>
  <si>
    <t>(not to exceed)</t>
  </si>
  <si>
    <t xml:space="preserve">     New Construction  (76,628 SF ($32m) @ $427 / SF)</t>
  </si>
  <si>
    <t>(including 3% design contingency)</t>
  </si>
  <si>
    <t xml:space="preserve">Owner Contingency  (                                                                                                       </t>
  </si>
  <si>
    <t xml:space="preserve">Escalation (to midpoint of constuction 12/25)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</si>
</sst>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123A5D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E7B03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2B94A0"/>
        <bgColor indexed="64"/>
      </patternFill>
    </fill>
    <fill>
      <patternFill patternType="solid">
        <fgColor rgb="FFE7B032"/>
        <bgColor indexed="64"/>
      </patternFill>
    </fill>
    <fill>
      <patternFill patternType="solid">
        <fgColor rgb="FF123A5D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3">
    <xf numFmtId="0" fontId="0" fillId="0" borderId="0" xfId="0"/>
    <xf numFmtId="44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44" fontId="0" fillId="0" borderId="2" xfId="0" applyNumberFormat="1" applyBorder="1"/>
    <xf numFmtId="44" fontId="5" fillId="0" borderId="1" xfId="0" applyNumberFormat="1" applyFont="1" applyBorder="1"/>
    <xf numFmtId="164" fontId="0" fillId="0" borderId="0" xfId="0" applyNumberFormat="1"/>
    <xf numFmtId="0" fontId="0" fillId="0" borderId="3" xfId="0" applyBorder="1"/>
    <xf numFmtId="44" fontId="0" fillId="0" borderId="3" xfId="0" applyNumberFormat="1" applyBorder="1"/>
    <xf numFmtId="0" fontId="8" fillId="5" borderId="6" xfId="0" applyFont="1" applyFill="1" applyBorder="1"/>
    <xf numFmtId="0" fontId="0" fillId="5" borderId="7" xfId="0" applyFill="1" applyBorder="1"/>
    <xf numFmtId="44" fontId="0" fillId="5" borderId="7" xfId="0" applyNumberFormat="1" applyFill="1" applyBorder="1"/>
    <xf numFmtId="44" fontId="8" fillId="5" borderId="8" xfId="0" applyNumberFormat="1" applyFont="1" applyFill="1" applyBorder="1"/>
    <xf numFmtId="0" fontId="2" fillId="0" borderId="10" xfId="0" applyFont="1" applyBorder="1"/>
    <xf numFmtId="44" fontId="12" fillId="0" borderId="11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wrapText="1"/>
    </xf>
    <xf numFmtId="44" fontId="0" fillId="0" borderId="11" xfId="0" applyNumberFormat="1" applyBorder="1"/>
    <xf numFmtId="0" fontId="0" fillId="0" borderId="10" xfId="0" applyBorder="1" applyAlignment="1">
      <alignment wrapText="1"/>
    </xf>
    <xf numFmtId="164" fontId="0" fillId="0" borderId="11" xfId="0" applyNumberFormat="1" applyBorder="1"/>
    <xf numFmtId="0" fontId="1" fillId="0" borderId="10" xfId="0" applyFont="1" applyBorder="1"/>
    <xf numFmtId="164" fontId="1" fillId="0" borderId="11" xfId="0" applyNumberFormat="1" applyFont="1" applyBorder="1"/>
    <xf numFmtId="0" fontId="0" fillId="0" borderId="10" xfId="0" applyBorder="1"/>
    <xf numFmtId="0" fontId="2" fillId="0" borderId="4" xfId="0" applyFont="1" applyBorder="1"/>
    <xf numFmtId="44" fontId="0" fillId="0" borderId="5" xfId="0" applyNumberFormat="1" applyBorder="1"/>
    <xf numFmtId="0" fontId="5" fillId="0" borderId="10" xfId="0" applyFont="1" applyBorder="1"/>
    <xf numFmtId="164" fontId="5" fillId="0" borderId="11" xfId="0" applyNumberFormat="1" applyFont="1" applyBorder="1"/>
    <xf numFmtId="0" fontId="5" fillId="0" borderId="14" xfId="0" applyFont="1" applyBorder="1"/>
    <xf numFmtId="164" fontId="5" fillId="0" borderId="15" xfId="0" applyNumberFormat="1" applyFont="1" applyBorder="1"/>
    <xf numFmtId="164" fontId="1" fillId="0" borderId="10" xfId="0" applyNumberFormat="1" applyFont="1" applyBorder="1"/>
    <xf numFmtId="164" fontId="8" fillId="2" borderId="10" xfId="0" applyNumberFormat="1" applyFont="1" applyFill="1" applyBorder="1"/>
    <xf numFmtId="164" fontId="8" fillId="2" borderId="11" xfId="0" applyNumberFormat="1" applyFont="1" applyFill="1" applyBorder="1"/>
    <xf numFmtId="164" fontId="8" fillId="3" borderId="10" xfId="0" applyNumberFormat="1" applyFont="1" applyFill="1" applyBorder="1"/>
    <xf numFmtId="44" fontId="8" fillId="3" borderId="11" xfId="0" applyNumberFormat="1" applyFont="1" applyFill="1" applyBorder="1"/>
    <xf numFmtId="44" fontId="0" fillId="0" borderId="18" xfId="0" applyNumberFormat="1" applyBorder="1"/>
    <xf numFmtId="44" fontId="12" fillId="0" borderId="20" xfId="0" applyNumberFormat="1" applyFont="1" applyBorder="1" applyAlignment="1">
      <alignment horizontal="right" vertical="center" wrapText="1"/>
    </xf>
    <xf numFmtId="0" fontId="8" fillId="6" borderId="6" xfId="0" applyFont="1" applyFill="1" applyBorder="1"/>
    <xf numFmtId="0" fontId="8" fillId="6" borderId="7" xfId="0" applyFont="1" applyFill="1" applyBorder="1"/>
    <xf numFmtId="14" fontId="7" fillId="6" borderId="7" xfId="0" applyNumberFormat="1" applyFont="1" applyFill="1" applyBorder="1"/>
    <xf numFmtId="14" fontId="7" fillId="6" borderId="8" xfId="0" applyNumberFormat="1" applyFont="1" applyFill="1" applyBorder="1"/>
    <xf numFmtId="0" fontId="9" fillId="6" borderId="7" xfId="0" applyFont="1" applyFill="1" applyBorder="1"/>
    <xf numFmtId="0" fontId="9" fillId="6" borderId="8" xfId="0" applyFont="1" applyFill="1" applyBorder="1"/>
    <xf numFmtId="0" fontId="6" fillId="0" borderId="18" xfId="0" applyFont="1" applyBorder="1"/>
    <xf numFmtId="164" fontId="0" fillId="0" borderId="20" xfId="0" applyNumberFormat="1" applyBorder="1"/>
    <xf numFmtId="44" fontId="0" fillId="0" borderId="20" xfId="0" applyNumberFormat="1" applyBorder="1"/>
    <xf numFmtId="164" fontId="5" fillId="0" borderId="21" xfId="0" applyNumberFormat="1" applyFont="1" applyBorder="1"/>
    <xf numFmtId="44" fontId="0" fillId="0" borderId="19" xfId="0" applyNumberFormat="1" applyBorder="1"/>
    <xf numFmtId="164" fontId="1" fillId="0" borderId="20" xfId="0" applyNumberFormat="1" applyFont="1" applyBorder="1"/>
    <xf numFmtId="164" fontId="5" fillId="0" borderId="20" xfId="0" applyNumberFormat="1" applyFont="1" applyBorder="1"/>
    <xf numFmtId="0" fontId="8" fillId="6" borderId="8" xfId="0" applyFont="1" applyFill="1" applyBorder="1"/>
    <xf numFmtId="0" fontId="5" fillId="0" borderId="18" xfId="0" applyFont="1" applyBorder="1"/>
    <xf numFmtId="44" fontId="1" fillId="0" borderId="20" xfId="0" applyNumberFormat="1" applyFont="1" applyBorder="1"/>
    <xf numFmtId="164" fontId="8" fillId="2" borderId="20" xfId="0" applyNumberFormat="1" applyFont="1" applyFill="1" applyBorder="1"/>
    <xf numFmtId="44" fontId="8" fillId="3" borderId="20" xfId="0" applyNumberFormat="1" applyFont="1" applyFill="1" applyBorder="1"/>
    <xf numFmtId="44" fontId="8" fillId="5" borderId="9" xfId="0" applyNumberFormat="1" applyFont="1" applyFill="1" applyBorder="1"/>
    <xf numFmtId="44" fontId="0" fillId="0" borderId="22" xfId="0" applyNumberFormat="1" applyBorder="1"/>
    <xf numFmtId="0" fontId="14" fillId="0" borderId="9" xfId="0" applyFont="1" applyBorder="1" applyAlignment="1">
      <alignment horizontal="right" vertical="center"/>
    </xf>
    <xf numFmtId="164" fontId="0" fillId="0" borderId="22" xfId="0" applyNumberFormat="1" applyBorder="1"/>
    <xf numFmtId="0" fontId="13" fillId="4" borderId="0" xfId="0" applyFont="1" applyFill="1" applyAlignment="1">
      <alignment horizontal="center" vertical="center"/>
    </xf>
    <xf numFmtId="14" fontId="7" fillId="6" borderId="9" xfId="0" applyNumberFormat="1" applyFont="1" applyFill="1" applyBorder="1"/>
    <xf numFmtId="0" fontId="0" fillId="0" borderId="12" xfId="0" applyBorder="1" applyAlignment="1">
      <alignment wrapText="1"/>
    </xf>
    <xf numFmtId="164" fontId="0" fillId="0" borderId="13" xfId="0" applyNumberFormat="1" applyBorder="1"/>
    <xf numFmtId="0" fontId="13" fillId="4" borderId="7" xfId="0" applyFont="1" applyFill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4" fontId="2" fillId="0" borderId="0" xfId="0" applyNumberFormat="1" applyFont="1" applyAlignment="1">
      <alignment horizontal="right" vertical="center"/>
    </xf>
    <xf numFmtId="44" fontId="1" fillId="0" borderId="0" xfId="0" applyNumberFormat="1" applyFont="1"/>
    <xf numFmtId="0" fontId="5" fillId="0" borderId="0" xfId="0" applyFont="1"/>
    <xf numFmtId="44" fontId="5" fillId="0" borderId="0" xfId="0" applyNumberFormat="1" applyFont="1"/>
    <xf numFmtId="0" fontId="5" fillId="0" borderId="0" xfId="0" applyFont="1" applyAlignment="1">
      <alignment horizontal="center"/>
    </xf>
    <xf numFmtId="164" fontId="1" fillId="0" borderId="0" xfId="0" applyNumberFormat="1" applyFont="1"/>
    <xf numFmtId="164" fontId="10" fillId="2" borderId="0" xfId="0" applyNumberFormat="1" applyFont="1" applyFill="1"/>
    <xf numFmtId="164" fontId="8" fillId="2" borderId="0" xfId="0" applyNumberFormat="1" applyFont="1" applyFill="1"/>
    <xf numFmtId="164" fontId="2" fillId="0" borderId="0" xfId="0" applyNumberFormat="1" applyFont="1"/>
    <xf numFmtId="0" fontId="0" fillId="3" borderId="0" xfId="0" applyFill="1"/>
    <xf numFmtId="44" fontId="0" fillId="3" borderId="0" xfId="0" applyNumberFormat="1" applyFill="1"/>
    <xf numFmtId="0" fontId="11" fillId="4" borderId="3" xfId="0" applyFont="1" applyFill="1" applyBorder="1" applyAlignment="1">
      <alignment horizontal="center" vertical="center"/>
    </xf>
    <xf numFmtId="14" fontId="14" fillId="0" borderId="6" xfId="0" applyNumberFormat="1" applyFont="1" applyBorder="1" applyAlignment="1">
      <alignment horizontal="right" vertical="center"/>
    </xf>
    <xf numFmtId="0" fontId="0" fillId="0" borderId="24" xfId="0" applyBorder="1" applyAlignment="1">
      <alignment wrapText="1"/>
    </xf>
    <xf numFmtId="164" fontId="0" fillId="0" borderId="20" xfId="0" applyNumberFormat="1" applyBorder="1" applyAlignment="1">
      <alignment horizontal="left"/>
    </xf>
    <xf numFmtId="0" fontId="0" fillId="0" borderId="25" xfId="0" applyBorder="1" applyAlignment="1">
      <alignment wrapText="1"/>
    </xf>
    <xf numFmtId="164" fontId="0" fillId="0" borderId="26" xfId="0" applyNumberFormat="1" applyBorder="1"/>
    <xf numFmtId="0" fontId="0" fillId="0" borderId="20" xfId="0" applyBorder="1" applyAlignment="1">
      <alignment wrapText="1"/>
    </xf>
    <xf numFmtId="0" fontId="0" fillId="0" borderId="10" xfId="0" applyBorder="1" applyAlignment="1">
      <alignment horizontal="left" wrapText="1"/>
    </xf>
    <xf numFmtId="7" fontId="0" fillId="0" borderId="20" xfId="0" applyNumberFormat="1" applyBorder="1"/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colors>
    <mruColors>
      <color rgb="FF123A5D"/>
      <color rgb="FFE7B032"/>
      <color rgb="FF2B94A0"/>
      <color rgb="FFFFFF99"/>
      <color rgb="FF44804A"/>
      <color rgb="FF91D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zoomScaleSheetLayoutView="130" zoomScalePageLayoutView="85" workbookViewId="0">
      <selection activeCell="I4" sqref="I4"/>
    </sheetView>
  </sheetViews>
  <sheetFormatPr defaultColWidth="11" defaultRowHeight="18.75" x14ac:dyDescent="0.3"/>
  <cols>
    <col min="1" max="1" width="51.25" style="2" customWidth="1"/>
    <col min="2" max="2" width="2.125" hidden="1" customWidth="1"/>
    <col min="3" max="3" width="22.5" style="1" hidden="1" customWidth="1"/>
    <col min="4" max="5" width="25.625" style="1" hidden="1" customWidth="1"/>
    <col min="6" max="6" width="20.25" style="1" hidden="1" customWidth="1"/>
    <col min="7" max="7" width="25.5" style="1" customWidth="1"/>
    <col min="8" max="8" width="29.625" style="1" customWidth="1"/>
    <col min="9" max="10" width="26.625" style="1" customWidth="1"/>
    <col min="11" max="11" width="22.5" customWidth="1"/>
    <col min="12" max="12" width="34.5" customWidth="1"/>
    <col min="13" max="13" width="13.625" bestFit="1" customWidth="1"/>
  </cols>
  <sheetData>
    <row r="1" spans="1:12" ht="47.25" customHeight="1" thickBot="1" x14ac:dyDescent="0.3">
      <c r="A1" s="64" t="s">
        <v>7</v>
      </c>
      <c r="B1" s="65"/>
      <c r="C1" s="65"/>
      <c r="D1" s="65"/>
      <c r="E1" s="65"/>
      <c r="F1" s="65"/>
      <c r="G1" s="65"/>
      <c r="H1" s="65"/>
      <c r="I1" s="80"/>
      <c r="J1" s="66"/>
    </row>
    <row r="2" spans="1:12" ht="28.5" customHeight="1" thickBot="1" x14ac:dyDescent="0.3">
      <c r="A2" s="89" t="s">
        <v>30</v>
      </c>
      <c r="B2" s="90"/>
      <c r="C2" s="90"/>
      <c r="D2" s="90"/>
      <c r="E2" s="90"/>
      <c r="F2" s="90"/>
      <c r="G2" s="90"/>
      <c r="H2" s="62"/>
      <c r="I2" s="58"/>
      <c r="J2" s="58"/>
    </row>
    <row r="3" spans="1:12" ht="21.75" thickBot="1" x14ac:dyDescent="0.3">
      <c r="A3" s="67"/>
      <c r="B3" s="68"/>
      <c r="C3" s="68"/>
      <c r="D3" s="68"/>
      <c r="E3" s="68"/>
      <c r="F3" s="63" t="s">
        <v>29</v>
      </c>
      <c r="G3" s="81">
        <v>45810</v>
      </c>
      <c r="H3" s="56"/>
      <c r="I3" s="56"/>
      <c r="J3" s="56"/>
    </row>
    <row r="4" spans="1:12" ht="36.6" customHeight="1" thickBot="1" x14ac:dyDescent="0.35">
      <c r="A4" s="14"/>
      <c r="C4" s="69" t="s">
        <v>1</v>
      </c>
      <c r="D4" s="69" t="s">
        <v>5</v>
      </c>
      <c r="E4" s="69" t="s">
        <v>6</v>
      </c>
      <c r="F4" s="15" t="s">
        <v>18</v>
      </c>
      <c r="G4" s="35" t="s">
        <v>18</v>
      </c>
      <c r="H4" s="35"/>
      <c r="I4" s="35"/>
      <c r="J4" s="35"/>
    </row>
    <row r="5" spans="1:12" ht="19.5" thickBot="1" x14ac:dyDescent="0.35">
      <c r="A5" s="36" t="s">
        <v>0</v>
      </c>
      <c r="B5" s="37"/>
      <c r="C5" s="38">
        <v>43055</v>
      </c>
      <c r="D5" s="38">
        <v>42765</v>
      </c>
      <c r="E5" s="38">
        <v>42780</v>
      </c>
      <c r="F5" s="39"/>
      <c r="G5" s="59"/>
      <c r="H5" s="59"/>
      <c r="I5" s="59"/>
      <c r="J5" s="59"/>
    </row>
    <row r="6" spans="1:12" ht="15.75" customHeight="1" x14ac:dyDescent="0.25">
      <c r="A6" s="16" t="s">
        <v>12</v>
      </c>
      <c r="C6" s="1">
        <v>750000</v>
      </c>
      <c r="D6" s="1">
        <v>400000</v>
      </c>
      <c r="E6" s="1">
        <v>400000</v>
      </c>
      <c r="F6" s="17"/>
      <c r="G6" s="34"/>
      <c r="H6" s="34"/>
      <c r="I6" s="34"/>
      <c r="J6" s="34"/>
      <c r="L6" s="7"/>
    </row>
    <row r="7" spans="1:12" ht="15.75" customHeight="1" x14ac:dyDescent="0.25">
      <c r="A7" s="82" t="s">
        <v>35</v>
      </c>
      <c r="F7" s="19">
        <v>39842752</v>
      </c>
      <c r="G7" s="43">
        <v>36178863</v>
      </c>
      <c r="H7" s="83" t="s">
        <v>36</v>
      </c>
      <c r="I7" s="43"/>
      <c r="J7" s="43"/>
      <c r="L7" s="7"/>
    </row>
    <row r="8" spans="1:12" ht="15.75" customHeight="1" x14ac:dyDescent="0.25">
      <c r="A8" s="18" t="s">
        <v>23</v>
      </c>
      <c r="F8" s="21"/>
      <c r="G8" s="43">
        <v>1496165</v>
      </c>
      <c r="H8" s="43"/>
      <c r="I8" s="43"/>
      <c r="J8" s="43"/>
    </row>
    <row r="9" spans="1:12" ht="15.75" customHeight="1" x14ac:dyDescent="0.25">
      <c r="A9" s="18" t="s">
        <v>28</v>
      </c>
      <c r="F9" s="19">
        <v>0</v>
      </c>
      <c r="G9" s="43">
        <v>0</v>
      </c>
      <c r="H9" s="43"/>
      <c r="I9" s="43"/>
      <c r="J9" s="43"/>
    </row>
    <row r="10" spans="1:12" ht="15.75" customHeight="1" x14ac:dyDescent="0.25">
      <c r="A10" s="18" t="s">
        <v>25</v>
      </c>
      <c r="F10" s="19">
        <v>0</v>
      </c>
      <c r="G10" s="43">
        <v>0</v>
      </c>
      <c r="H10" s="43"/>
      <c r="I10" s="43"/>
      <c r="J10" s="43"/>
    </row>
    <row r="11" spans="1:12" ht="15.75" customHeight="1" x14ac:dyDescent="0.25">
      <c r="A11" s="60" t="s">
        <v>27</v>
      </c>
      <c r="B11" s="4"/>
      <c r="C11" s="5"/>
      <c r="D11" s="5"/>
      <c r="E11" s="5"/>
      <c r="F11" s="61">
        <v>0</v>
      </c>
      <c r="G11" s="57">
        <v>0</v>
      </c>
      <c r="H11" s="57"/>
      <c r="I11" s="57"/>
      <c r="J11" s="57"/>
    </row>
    <row r="12" spans="1:12" ht="7.5" customHeight="1" x14ac:dyDescent="0.25">
      <c r="A12" s="97"/>
      <c r="B12" s="98"/>
      <c r="C12" s="98"/>
      <c r="D12" s="98"/>
      <c r="E12" s="98"/>
      <c r="F12" s="99"/>
      <c r="G12" s="44"/>
      <c r="H12" s="44"/>
      <c r="I12" s="44"/>
      <c r="J12" s="44"/>
    </row>
    <row r="13" spans="1:12" ht="15.75" x14ac:dyDescent="0.25">
      <c r="A13" s="20" t="s">
        <v>2</v>
      </c>
      <c r="C13" s="70">
        <v>3500</v>
      </c>
      <c r="D13" s="70">
        <f>SUM(D6:D6)</f>
        <v>400000</v>
      </c>
      <c r="E13" s="70">
        <f>SUM(E6:E6)</f>
        <v>400000</v>
      </c>
      <c r="F13" s="21">
        <f>F7</f>
        <v>39842752</v>
      </c>
      <c r="G13" s="47">
        <f>G7+G8</f>
        <v>37675028</v>
      </c>
      <c r="H13" s="47"/>
      <c r="I13" s="47"/>
      <c r="J13" s="47"/>
    </row>
    <row r="14" spans="1:12" ht="15.75" x14ac:dyDescent="0.25">
      <c r="A14" s="22" t="s">
        <v>31</v>
      </c>
      <c r="C14" s="1">
        <f>C13*0.05</f>
        <v>175</v>
      </c>
      <c r="D14" s="1">
        <f>D13*0.05</f>
        <v>20000</v>
      </c>
      <c r="E14" s="1">
        <f>E13*0.05</f>
        <v>20000</v>
      </c>
      <c r="F14" s="19">
        <f>F13*0.05</f>
        <v>1992137.6</v>
      </c>
      <c r="G14" s="43">
        <f>G13*0.05</f>
        <v>1883751.4000000001</v>
      </c>
      <c r="H14" s="43"/>
      <c r="I14" s="43"/>
      <c r="J14" s="43"/>
    </row>
    <row r="15" spans="1:12" ht="7.5" customHeight="1" thickBot="1" x14ac:dyDescent="0.35">
      <c r="A15" s="23"/>
      <c r="B15" s="8"/>
      <c r="C15" s="9"/>
      <c r="D15" s="9"/>
      <c r="E15" s="9"/>
      <c r="F15" s="24"/>
      <c r="G15" s="46"/>
      <c r="H15" s="46"/>
      <c r="I15" s="46"/>
      <c r="J15" s="46"/>
    </row>
    <row r="16" spans="1:12" x14ac:dyDescent="0.3">
      <c r="A16" s="25" t="s">
        <v>3</v>
      </c>
      <c r="B16" s="71"/>
      <c r="C16" s="72" t="e">
        <f>C14+#REF!+C13</f>
        <v>#REF!</v>
      </c>
      <c r="D16" s="72" t="e">
        <f>D14+#REF!+D13</f>
        <v>#REF!</v>
      </c>
      <c r="E16" s="72" t="e">
        <f>E14+#REF!+E13</f>
        <v>#REF!</v>
      </c>
      <c r="F16" s="26">
        <f>F14+F13</f>
        <v>41834889.600000001</v>
      </c>
      <c r="G16" s="48">
        <f>G14+G13</f>
        <v>39558779.399999999</v>
      </c>
      <c r="H16" s="48"/>
      <c r="I16" s="48"/>
      <c r="J16" s="48"/>
    </row>
    <row r="17" spans="1:10" ht="7.5" customHeight="1" thickBot="1" x14ac:dyDescent="0.35">
      <c r="A17" s="14"/>
      <c r="F17" s="17"/>
      <c r="G17" s="46"/>
      <c r="H17" s="46"/>
      <c r="I17" s="46"/>
      <c r="J17" s="46"/>
    </row>
    <row r="18" spans="1:10" ht="21.75" thickBot="1" x14ac:dyDescent="0.4">
      <c r="A18" s="36" t="s">
        <v>13</v>
      </c>
      <c r="B18" s="40"/>
      <c r="C18" s="40"/>
      <c r="D18" s="40"/>
      <c r="E18" s="40"/>
      <c r="F18" s="41"/>
      <c r="G18" s="39"/>
      <c r="H18" s="39"/>
      <c r="I18" s="39"/>
      <c r="J18" s="39"/>
    </row>
    <row r="19" spans="1:10" ht="7.5" customHeight="1" x14ac:dyDescent="0.35">
      <c r="A19" s="100"/>
      <c r="B19" s="101"/>
      <c r="C19" s="101"/>
      <c r="D19" s="101"/>
      <c r="E19" s="101"/>
      <c r="F19" s="102"/>
      <c r="G19" s="42"/>
      <c r="H19" s="42"/>
      <c r="I19" s="42"/>
      <c r="J19" s="42"/>
    </row>
    <row r="20" spans="1:10" ht="16.5" customHeight="1" x14ac:dyDescent="0.3">
      <c r="A20" s="86" t="s">
        <v>10</v>
      </c>
      <c r="B20" s="73"/>
      <c r="C20" s="73"/>
      <c r="D20" s="73"/>
      <c r="E20" s="73"/>
      <c r="F20" s="19">
        <v>250000</v>
      </c>
      <c r="G20" s="43">
        <v>250000</v>
      </c>
      <c r="H20" s="43"/>
      <c r="I20" s="43"/>
      <c r="J20" s="43"/>
    </row>
    <row r="21" spans="1:10" ht="15.75" customHeight="1" x14ac:dyDescent="0.25">
      <c r="A21" s="86" t="s">
        <v>26</v>
      </c>
      <c r="F21" s="7">
        <f>F16*0.07</f>
        <v>2928442.2720000003</v>
      </c>
      <c r="G21" s="85">
        <f>G16*0.07</f>
        <v>2769114.5580000002</v>
      </c>
      <c r="H21" s="19"/>
      <c r="I21" s="43"/>
      <c r="J21" s="43"/>
    </row>
    <row r="22" spans="1:10" ht="15.75" customHeight="1" x14ac:dyDescent="0.25">
      <c r="A22" s="86" t="s">
        <v>24</v>
      </c>
      <c r="F22" s="7"/>
      <c r="G22" s="85">
        <v>0</v>
      </c>
      <c r="H22" s="19"/>
      <c r="I22" s="43"/>
      <c r="J22" s="43"/>
    </row>
    <row r="23" spans="1:10" ht="15.75" x14ac:dyDescent="0.25">
      <c r="A23" s="86" t="s">
        <v>21</v>
      </c>
      <c r="F23" s="7"/>
      <c r="G23" s="85">
        <v>0</v>
      </c>
      <c r="H23" s="19"/>
      <c r="I23" s="43"/>
      <c r="J23" s="43"/>
    </row>
    <row r="24" spans="1:10" ht="31.5" x14ac:dyDescent="0.25">
      <c r="A24" s="86" t="s">
        <v>22</v>
      </c>
      <c r="C24" s="1">
        <f>C15*0.02</f>
        <v>0</v>
      </c>
      <c r="D24" s="1">
        <f>D15*0.01</f>
        <v>0</v>
      </c>
      <c r="E24" s="1">
        <f>E15*0.01</f>
        <v>0</v>
      </c>
      <c r="F24" s="7">
        <f>F16*0.03</f>
        <v>1255046.6880000001</v>
      </c>
      <c r="G24" s="85">
        <f>G16*0.03</f>
        <v>1186763.382</v>
      </c>
      <c r="H24" s="19"/>
      <c r="I24" s="43"/>
      <c r="J24" s="43"/>
    </row>
    <row r="25" spans="1:10" ht="7.5" customHeight="1" thickBot="1" x14ac:dyDescent="0.3">
      <c r="A25" s="84"/>
      <c r="B25" s="8"/>
      <c r="C25" s="9"/>
      <c r="D25" s="9"/>
      <c r="E25" s="9"/>
      <c r="F25" s="24"/>
      <c r="G25" s="46"/>
      <c r="H25" s="24"/>
      <c r="I25" s="46"/>
      <c r="J25" s="46"/>
    </row>
    <row r="26" spans="1:10" x14ac:dyDescent="0.3">
      <c r="A26" s="25" t="s">
        <v>4</v>
      </c>
      <c r="B26" s="2"/>
      <c r="C26" s="72">
        <f>SUM(C21:C21)</f>
        <v>0</v>
      </c>
      <c r="D26" s="72">
        <f>SUM(D21:D21)</f>
        <v>0</v>
      </c>
      <c r="E26" s="72">
        <f>SUM(E21:E21)</f>
        <v>0</v>
      </c>
      <c r="F26" s="26">
        <f xml:space="preserve"> SUM(F20:F24)</f>
        <v>4433488.9600000009</v>
      </c>
      <c r="G26" s="48">
        <f xml:space="preserve"> SUM(G20:G24)</f>
        <v>4205877.9400000004</v>
      </c>
      <c r="H26" s="48"/>
      <c r="I26" s="48"/>
      <c r="J26" s="48"/>
    </row>
    <row r="27" spans="1:10" ht="7.5" customHeight="1" thickBot="1" x14ac:dyDescent="0.3">
      <c r="A27" s="18"/>
      <c r="F27" s="17"/>
      <c r="G27" s="46"/>
      <c r="H27" s="46"/>
      <c r="I27" s="46"/>
      <c r="J27" s="46"/>
    </row>
    <row r="28" spans="1:10" ht="21.75" thickBot="1" x14ac:dyDescent="0.4">
      <c r="A28" s="36" t="s">
        <v>14</v>
      </c>
      <c r="B28" s="40"/>
      <c r="C28" s="40"/>
      <c r="D28" s="40"/>
      <c r="E28" s="40"/>
      <c r="F28" s="41"/>
      <c r="G28" s="39"/>
      <c r="H28" s="39"/>
      <c r="I28" s="39"/>
      <c r="J28" s="39"/>
    </row>
    <row r="29" spans="1:10" ht="7.5" customHeight="1" x14ac:dyDescent="0.25">
      <c r="A29" s="18"/>
      <c r="F29" s="17"/>
      <c r="G29" s="34"/>
      <c r="H29" s="34"/>
      <c r="I29" s="34"/>
      <c r="J29" s="34"/>
    </row>
    <row r="30" spans="1:10" ht="33" customHeight="1" x14ac:dyDescent="0.25">
      <c r="A30" s="18" t="s">
        <v>32</v>
      </c>
      <c r="C30" s="1">
        <v>50000</v>
      </c>
      <c r="D30" s="1">
        <v>50000</v>
      </c>
      <c r="E30" s="1">
        <v>50000</v>
      </c>
      <c r="F30" s="19">
        <v>2173750</v>
      </c>
      <c r="G30" s="43">
        <v>2274000</v>
      </c>
      <c r="H30" s="43"/>
      <c r="I30" s="43"/>
      <c r="J30" s="43"/>
    </row>
    <row r="31" spans="1:10" ht="33.75" customHeight="1" x14ac:dyDescent="0.25">
      <c r="A31" s="18" t="s">
        <v>33</v>
      </c>
      <c r="F31" s="19">
        <v>119450</v>
      </c>
      <c r="G31" s="43">
        <v>139315</v>
      </c>
      <c r="H31" s="43"/>
      <c r="I31" s="43"/>
      <c r="J31" s="43"/>
    </row>
    <row r="32" spans="1:10" ht="18.75" customHeight="1" x14ac:dyDescent="0.25">
      <c r="A32" s="22" t="s">
        <v>8</v>
      </c>
      <c r="C32" s="1">
        <v>13000</v>
      </c>
      <c r="D32" s="1">
        <v>13000</v>
      </c>
      <c r="E32" s="1">
        <v>13000</v>
      </c>
      <c r="F32" s="19">
        <v>17500</v>
      </c>
      <c r="G32" s="43">
        <v>17500</v>
      </c>
      <c r="H32" s="43" t="s">
        <v>34</v>
      </c>
      <c r="I32" s="43"/>
      <c r="J32" s="43"/>
    </row>
    <row r="33" spans="1:12" ht="7.5" customHeight="1" x14ac:dyDescent="0.25">
      <c r="A33" s="18"/>
      <c r="F33" s="17"/>
      <c r="G33" s="44"/>
      <c r="H33" s="44"/>
      <c r="I33" s="44"/>
      <c r="J33" s="44"/>
    </row>
    <row r="34" spans="1:12" x14ac:dyDescent="0.3">
      <c r="A34" s="27" t="s">
        <v>17</v>
      </c>
      <c r="B34" s="3"/>
      <c r="C34" s="6">
        <f>SUM(C30:C30)</f>
        <v>50000</v>
      </c>
      <c r="D34" s="6">
        <f>SUM(D30:D30)</f>
        <v>50000</v>
      </c>
      <c r="E34" s="6">
        <f>SUM(E30:E30)</f>
        <v>50000</v>
      </c>
      <c r="F34" s="28">
        <f>SUM(F30:F32)</f>
        <v>2310700</v>
      </c>
      <c r="G34" s="45">
        <f>SUM(G30:G32)</f>
        <v>2430815</v>
      </c>
      <c r="H34" s="45"/>
      <c r="I34" s="45"/>
      <c r="J34" s="45"/>
    </row>
    <row r="35" spans="1:12" ht="7.5" customHeight="1" thickBot="1" x14ac:dyDescent="0.3">
      <c r="A35" s="22"/>
      <c r="F35" s="17"/>
      <c r="G35" s="44"/>
      <c r="H35" s="44"/>
      <c r="I35" s="44"/>
      <c r="J35" s="44"/>
    </row>
    <row r="36" spans="1:12" ht="19.5" thickBot="1" x14ac:dyDescent="0.35">
      <c r="A36" s="36" t="s">
        <v>15</v>
      </c>
      <c r="B36" s="37"/>
      <c r="C36" s="37"/>
      <c r="D36" s="37"/>
      <c r="E36" s="37"/>
      <c r="F36" s="49"/>
      <c r="G36" s="39"/>
      <c r="H36" s="39"/>
      <c r="I36" s="39"/>
      <c r="J36" s="39"/>
    </row>
    <row r="37" spans="1:12" ht="9" customHeight="1" x14ac:dyDescent="0.3">
      <c r="A37" s="91"/>
      <c r="B37" s="92"/>
      <c r="C37" s="92"/>
      <c r="D37" s="92"/>
      <c r="E37" s="92"/>
      <c r="F37" s="93"/>
      <c r="G37" s="50"/>
      <c r="H37" s="50"/>
      <c r="I37" s="50"/>
      <c r="J37" s="50"/>
    </row>
    <row r="38" spans="1:12" ht="15.75" x14ac:dyDescent="0.25">
      <c r="A38" s="22" t="s">
        <v>9</v>
      </c>
      <c r="F38" s="19">
        <v>4000</v>
      </c>
      <c r="G38" s="85">
        <v>0</v>
      </c>
      <c r="H38" s="43"/>
      <c r="I38" s="43"/>
      <c r="J38" s="43"/>
    </row>
    <row r="39" spans="1:12" ht="31.5" x14ac:dyDescent="0.25">
      <c r="A39" s="18" t="s">
        <v>19</v>
      </c>
      <c r="B39" s="7"/>
      <c r="C39" s="7">
        <v>13000</v>
      </c>
      <c r="D39" s="7">
        <v>13000</v>
      </c>
      <c r="E39" s="7">
        <v>13000</v>
      </c>
      <c r="F39" s="19">
        <f>F16*0.01</f>
        <v>418348.89600000001</v>
      </c>
      <c r="G39" s="43">
        <f>G16*0.01</f>
        <v>395587.79399999999</v>
      </c>
      <c r="H39" s="43"/>
      <c r="I39" s="43"/>
      <c r="J39" s="43"/>
    </row>
    <row r="40" spans="1:12" ht="31.5" x14ac:dyDescent="0.25">
      <c r="A40" s="18" t="s">
        <v>20</v>
      </c>
      <c r="B40" s="7"/>
      <c r="C40" s="7"/>
      <c r="D40" s="7"/>
      <c r="E40" s="7"/>
      <c r="F40" s="19">
        <f>F16*0.005</f>
        <v>209174.448</v>
      </c>
      <c r="G40" s="43">
        <f>G16*0.005</f>
        <v>197793.897</v>
      </c>
      <c r="H40" s="43"/>
      <c r="I40" s="43"/>
      <c r="J40" s="43"/>
    </row>
    <row r="41" spans="1:12" ht="7.5" customHeight="1" x14ac:dyDescent="0.25">
      <c r="A41" s="94"/>
      <c r="B41" s="95"/>
      <c r="C41" s="95"/>
      <c r="D41" s="95"/>
      <c r="E41" s="95"/>
      <c r="F41" s="96"/>
      <c r="G41" s="55"/>
      <c r="H41" s="55"/>
      <c r="I41" s="55"/>
      <c r="J41" s="55"/>
    </row>
    <row r="42" spans="1:12" ht="15.75" x14ac:dyDescent="0.25">
      <c r="A42" s="29" t="s">
        <v>15</v>
      </c>
      <c r="B42" s="7"/>
      <c r="C42" s="74">
        <f>SUM(C38:C39)</f>
        <v>13000</v>
      </c>
      <c r="D42" s="74">
        <f>SUM(D38:D39)</f>
        <v>13000</v>
      </c>
      <c r="E42" s="74">
        <f>SUM(E38:E39)</f>
        <v>13000</v>
      </c>
      <c r="F42" s="21">
        <f>SUM(F38:F40)</f>
        <v>631523.34400000004</v>
      </c>
      <c r="G42" s="47">
        <f>SUM(G38:G40)</f>
        <v>593381.69099999999</v>
      </c>
      <c r="H42" s="47"/>
      <c r="I42" s="47"/>
      <c r="J42" s="47"/>
    </row>
    <row r="43" spans="1:12" ht="7.5" customHeight="1" x14ac:dyDescent="0.25">
      <c r="A43" s="29"/>
      <c r="B43" s="7"/>
      <c r="C43" s="74"/>
      <c r="D43" s="74"/>
      <c r="E43" s="74"/>
      <c r="F43" s="21"/>
      <c r="G43" s="51"/>
      <c r="H43" s="51"/>
      <c r="I43" s="51"/>
      <c r="J43" s="51"/>
    </row>
    <row r="44" spans="1:12" x14ac:dyDescent="0.3">
      <c r="A44" s="30" t="s">
        <v>16</v>
      </c>
      <c r="B44" s="75"/>
      <c r="C44" s="76" t="e">
        <f>C42+#REF!+C16+C34+#REF!</f>
        <v>#REF!</v>
      </c>
      <c r="D44" s="76" t="e">
        <f>D42+#REF!+D16+D34+#REF!</f>
        <v>#REF!</v>
      </c>
      <c r="E44" s="76" t="e">
        <f>E42+#REF!+E16+E34+#REF!</f>
        <v>#REF!</v>
      </c>
      <c r="F44" s="31">
        <f>SUM(F16,F26,F34,F42)</f>
        <v>49210601.903999999</v>
      </c>
      <c r="G44" s="52">
        <f>SUM(G16,G26,G34,G42)</f>
        <v>46788854.030999996</v>
      </c>
      <c r="H44" s="52"/>
      <c r="I44" s="52"/>
      <c r="J44" s="52"/>
    </row>
    <row r="45" spans="1:12" x14ac:dyDescent="0.3">
      <c r="A45" s="18" t="s">
        <v>37</v>
      </c>
      <c r="B45" s="77"/>
      <c r="C45" s="77"/>
      <c r="D45" s="77"/>
      <c r="E45" s="77"/>
      <c r="F45" s="19">
        <f>SUM(F16*0.03)</f>
        <v>1255046.6880000001</v>
      </c>
      <c r="G45" s="43">
        <v>2808164</v>
      </c>
      <c r="H45" s="43"/>
      <c r="I45" s="43"/>
      <c r="J45" s="43"/>
      <c r="L45" s="7"/>
    </row>
    <row r="46" spans="1:12" x14ac:dyDescent="0.3">
      <c r="A46" s="32" t="s">
        <v>16</v>
      </c>
      <c r="B46" s="78"/>
      <c r="C46" s="79"/>
      <c r="D46" s="79"/>
      <c r="E46" s="79"/>
      <c r="F46" s="33">
        <f>F44+F45</f>
        <v>50465648.592</v>
      </c>
      <c r="G46" s="53">
        <f>G44+G45</f>
        <v>49597018.030999996</v>
      </c>
      <c r="H46" s="53"/>
      <c r="I46" s="53"/>
      <c r="J46" s="53"/>
    </row>
    <row r="47" spans="1:12" ht="20.25" customHeight="1" thickBot="1" x14ac:dyDescent="0.3">
      <c r="A47" s="87" t="s">
        <v>38</v>
      </c>
      <c r="F47" s="19">
        <f>SUM(F46*0.05)</f>
        <v>2523282.4296000004</v>
      </c>
      <c r="G47" s="88">
        <v>2402981.9700000002</v>
      </c>
      <c r="H47" s="43"/>
      <c r="I47" s="43"/>
      <c r="J47" s="43"/>
    </row>
    <row r="48" spans="1:12" ht="19.5" thickBot="1" x14ac:dyDescent="0.35">
      <c r="A48" s="10" t="s">
        <v>11</v>
      </c>
      <c r="B48" s="11"/>
      <c r="C48" s="12"/>
      <c r="D48" s="12"/>
      <c r="E48" s="12"/>
      <c r="F48" s="13">
        <f>F46+F47</f>
        <v>52988931.021600001</v>
      </c>
      <c r="G48" s="54">
        <f>G46+G47</f>
        <v>52000000.000999995</v>
      </c>
      <c r="H48" s="54"/>
      <c r="I48" s="54"/>
      <c r="J48" s="54"/>
    </row>
    <row r="50" spans="8:10" x14ac:dyDescent="0.3">
      <c r="H50" s="7"/>
      <c r="I50" s="7"/>
      <c r="J50" s="7"/>
    </row>
  </sheetData>
  <mergeCells count="5">
    <mergeCell ref="A2:G2"/>
    <mergeCell ref="A37:F37"/>
    <mergeCell ref="A41:F41"/>
    <mergeCell ref="A12:F12"/>
    <mergeCell ref="A19:F19"/>
  </mergeCells>
  <pageMargins left="0.75" right="0.25" top="0.5" bottom="0.5" header="0.3" footer="0.3"/>
  <pageSetup paperSize="3" scale="84" orientation="landscape" horizontalDpi="1200" verticalDpi="1200" r:id="rId1"/>
</worksheet>
</file>

<file path=docMetadata/LabelInfo.xml><?xml version="1.0" encoding="utf-8"?>
<clbl:labelList xmlns:clbl="http://schemas.microsoft.com/office/2020/mipLabelMetadata">
  <clbl:label id="{7a7d72d5-2bb1-4907-a3ed-8f493dc327ae}" enabled="0" method="" siteId="{7a7d72d5-2bb1-4907-a3ed-8f493dc327a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NAMS Budget</vt:lpstr>
      <vt:lpstr>'NAMS Budget'!Print_Area</vt:lpstr>
    </vt:vector>
  </TitlesOfParts>
  <Company>The Boudreaux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Wiesendanger</dc:creator>
  <cp:lastModifiedBy>Justin Lucas</cp:lastModifiedBy>
  <cp:lastPrinted>2025-05-29T19:49:48Z</cp:lastPrinted>
  <dcterms:created xsi:type="dcterms:W3CDTF">2016-10-18T19:19:04Z</dcterms:created>
  <dcterms:modified xsi:type="dcterms:W3CDTF">2025-05-29T19:55:46Z</dcterms:modified>
</cp:coreProperties>
</file>